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<sst xmlns="http://schemas.openxmlformats.org/spreadsheetml/2006/main" count="106" uniqueCount="71">
  <si>
    <t>MURI DI SOSTEGNO: CALCOLO DELLA SPINTA COL METODO DI COULOMB</t>
  </si>
  <si>
    <r>
      <t>h</t>
    </r>
    <r>
      <rPr>
        <sz val="10"/>
        <rFont val="Symbol"/>
        <family val="1"/>
      </rPr>
      <t xml:space="preserve"> =</t>
    </r>
  </si>
  <si>
    <t>m</t>
  </si>
  <si>
    <r>
      <t>g</t>
    </r>
    <r>
      <rPr>
        <sz val="10"/>
        <rFont val="Arial"/>
        <family val="2"/>
      </rPr>
      <t>t =</t>
    </r>
  </si>
  <si>
    <t>daN/mc</t>
  </si>
  <si>
    <t xml:space="preserve">j = </t>
  </si>
  <si>
    <t xml:space="preserve">d = </t>
  </si>
  <si>
    <t>e =</t>
  </si>
  <si>
    <t>q =</t>
  </si>
  <si>
    <t>daN/mq</t>
  </si>
  <si>
    <t>sovraccarico</t>
  </si>
  <si>
    <t>dati:</t>
  </si>
  <si>
    <t>calcolo:</t>
  </si>
  <si>
    <t>S =</t>
  </si>
  <si>
    <t>daN</t>
  </si>
  <si>
    <t>Ka =</t>
  </si>
  <si>
    <t>coefficiente di spinta attiva</t>
  </si>
  <si>
    <t>h' =</t>
  </si>
  <si>
    <t>h* =</t>
  </si>
  <si>
    <t>altezza di applicaz. della spinta dalla base</t>
  </si>
  <si>
    <t>b =</t>
  </si>
  <si>
    <r>
      <t xml:space="preserve">altezza di terra corrisp a </t>
    </r>
    <r>
      <rPr>
        <b/>
        <sz val="10"/>
        <rFont val="Arial"/>
        <family val="2"/>
      </rPr>
      <t>q</t>
    </r>
  </si>
  <si>
    <t>se =</t>
  </si>
  <si>
    <t>si =</t>
  </si>
  <si>
    <t>a =</t>
  </si>
  <si>
    <t>Ms =</t>
  </si>
  <si>
    <t>daNm</t>
  </si>
  <si>
    <t>Mr =</t>
  </si>
  <si>
    <t>m =</t>
  </si>
  <si>
    <t>Pe =</t>
  </si>
  <si>
    <t>P1 =</t>
  </si>
  <si>
    <t>Pt =</t>
  </si>
  <si>
    <t>Pi =</t>
  </si>
  <si>
    <r>
      <t xml:space="preserve">m &lt; 1,5 </t>
    </r>
    <r>
      <rPr>
        <sz val="10"/>
        <rFont val="Arial"/>
        <family val="2"/>
      </rPr>
      <t>non verifica</t>
    </r>
  </si>
  <si>
    <r>
      <t xml:space="preserve">m </t>
    </r>
    <r>
      <rPr>
        <u val="single"/>
        <sz val="10"/>
        <rFont val="Symbol"/>
        <family val="1"/>
      </rPr>
      <t>&gt;</t>
    </r>
    <r>
      <rPr>
        <sz val="10"/>
        <rFont val="Symbol"/>
        <family val="1"/>
      </rPr>
      <t xml:space="preserve"> 1,5 </t>
    </r>
    <r>
      <rPr>
        <sz val="10"/>
        <rFont val="Arial"/>
        <family val="2"/>
      </rPr>
      <t>verifica</t>
    </r>
  </si>
  <si>
    <t>P =</t>
  </si>
  <si>
    <t>u =</t>
  </si>
  <si>
    <r>
      <t>s</t>
    </r>
    <r>
      <rPr>
        <sz val="8"/>
        <rFont val="Arial"/>
        <family val="2"/>
      </rPr>
      <t>lim =</t>
    </r>
  </si>
  <si>
    <t>daN/cmq</t>
  </si>
  <si>
    <t>casi possibili:</t>
  </si>
  <si>
    <t>v =</t>
  </si>
  <si>
    <t>1)</t>
  </si>
  <si>
    <t>2)</t>
  </si>
  <si>
    <t>3)</t>
  </si>
  <si>
    <r>
      <t xml:space="preserve">se  v </t>
    </r>
    <r>
      <rPr>
        <b/>
        <sz val="10"/>
        <rFont val="Symbol"/>
        <family val="1"/>
      </rPr>
      <t>³</t>
    </r>
    <r>
      <rPr>
        <b/>
        <sz val="10"/>
        <rFont val="Arial"/>
        <family val="0"/>
      </rPr>
      <t xml:space="preserve"> 2 verifica</t>
    </r>
  </si>
  <si>
    <t>f =</t>
  </si>
  <si>
    <t>Calcolo:</t>
  </si>
  <si>
    <r>
      <t>h</t>
    </r>
    <r>
      <rPr>
        <b/>
        <sz val="10"/>
        <rFont val="Arial"/>
        <family val="0"/>
      </rPr>
      <t xml:space="preserve"> =</t>
    </r>
  </si>
  <si>
    <r>
      <t xml:space="preserve">se  </t>
    </r>
    <r>
      <rPr>
        <b/>
        <sz val="10"/>
        <rFont val="Symbol"/>
        <family val="1"/>
      </rPr>
      <t xml:space="preserve">h ³ 1,3 </t>
    </r>
    <r>
      <rPr>
        <b/>
        <sz val="10"/>
        <rFont val="Arial"/>
        <family val="2"/>
      </rPr>
      <t>verifica</t>
    </r>
  </si>
  <si>
    <t xml:space="preserve">MURI DI SOSTEGNO con fondazione:  PROGETTO AL RIBALTAMENTO  </t>
  </si>
  <si>
    <t>Ze =</t>
  </si>
  <si>
    <t>Zi =</t>
  </si>
  <si>
    <t>Z =</t>
  </si>
  <si>
    <r>
      <t>g</t>
    </r>
    <r>
      <rPr>
        <sz val="10"/>
        <rFont val="Arial"/>
        <family val="0"/>
      </rPr>
      <t>c =</t>
    </r>
  </si>
  <si>
    <t>A =</t>
  </si>
  <si>
    <t>B =</t>
  </si>
  <si>
    <t>C =</t>
  </si>
  <si>
    <t>x =</t>
  </si>
  <si>
    <t>sd</t>
  </si>
  <si>
    <t>m.  Come da tabella 1</t>
  </si>
  <si>
    <t xml:space="preserve">MURI DI SOSTEGNO con fondazione:  VERIFICA AL RIBALTAMENTO nell'ipotesi che muro e   </t>
  </si>
  <si>
    <t xml:space="preserve">fondazione siano opporunamante collegati (si trascura la colonna di terra sopra Zi)  </t>
  </si>
  <si>
    <t>Pf =</t>
  </si>
  <si>
    <r>
      <t>b</t>
    </r>
    <r>
      <rPr>
        <sz val="10"/>
        <rFont val="Arial"/>
        <family val="2"/>
      </rPr>
      <t>/3 =</t>
    </r>
  </si>
  <si>
    <r>
      <t xml:space="preserve">se   u </t>
    </r>
    <r>
      <rPr>
        <sz val="10"/>
        <rFont val="Symbol"/>
        <family val="1"/>
      </rPr>
      <t xml:space="preserve">&lt; </t>
    </r>
    <r>
      <rPr>
        <sz val="10"/>
        <rFont val="Arial"/>
        <family val="2"/>
      </rPr>
      <t>b</t>
    </r>
    <r>
      <rPr>
        <sz val="10"/>
        <rFont val="Arial"/>
        <family val="2"/>
      </rPr>
      <t>/3:</t>
    </r>
    <r>
      <rPr>
        <sz val="10"/>
        <rFont val="Symbol"/>
        <family val="1"/>
      </rPr>
      <t xml:space="preserve"> </t>
    </r>
  </si>
  <si>
    <r>
      <t>se   u = b</t>
    </r>
    <r>
      <rPr>
        <sz val="10"/>
        <rFont val="Arial"/>
        <family val="2"/>
      </rPr>
      <t>/3:</t>
    </r>
  </si>
  <si>
    <r>
      <t>se  b</t>
    </r>
    <r>
      <rPr>
        <sz val="10"/>
        <rFont val="Arial"/>
        <family val="2"/>
      </rPr>
      <t xml:space="preserve">/3 </t>
    </r>
    <r>
      <rPr>
        <sz val="10"/>
        <rFont val="Symbol"/>
        <family val="1"/>
      </rPr>
      <t>&lt;</t>
    </r>
    <r>
      <rPr>
        <sz val="10"/>
        <rFont val="Arial"/>
        <family val="2"/>
      </rPr>
      <t xml:space="preserve"> u </t>
    </r>
    <r>
      <rPr>
        <sz val="10"/>
        <rFont val="Symbol"/>
        <family val="1"/>
      </rPr>
      <t>&lt;</t>
    </r>
    <r>
      <rPr>
        <sz val="10"/>
        <rFont val="Arial"/>
        <family val="2"/>
      </rPr>
      <t xml:space="preserve"> 2b</t>
    </r>
    <r>
      <rPr>
        <sz val="10"/>
        <rFont val="Arial"/>
        <family val="2"/>
      </rPr>
      <t>/3</t>
    </r>
  </si>
  <si>
    <t xml:space="preserve">MURI DI SOSTEGNO con fondazione:  VERIFICA ALLO SCHIACCIAMENTO sul terreno  </t>
  </si>
  <si>
    <t xml:space="preserve">MURI DI SOSTEGNO con fondazione:  VERIFICA ALLO SCORRIMENTO (fodazione terreno)  </t>
  </si>
  <si>
    <r>
      <t>b</t>
    </r>
    <r>
      <rPr>
        <sz val="10"/>
        <rFont val="Arial"/>
        <family val="2"/>
      </rPr>
      <t xml:space="preserve"> =</t>
    </r>
  </si>
  <si>
    <t>bo =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</si>
</sst>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0"/>
      <name val="Symbol"/>
      <family val="1"/>
    </font>
    <font>
      <u val="single"/>
      <sz val="10"/>
      <name val="Symbol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2" fontId="2" fillId="0" borderId="13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68</xdr:row>
      <xdr:rowOff>0</xdr:rowOff>
    </xdr:from>
    <xdr:to>
      <xdr:col>13</xdr:col>
      <xdr:colOff>276225</xdr:colOff>
      <xdr:row>90</xdr:row>
      <xdr:rowOff>19050</xdr:rowOff>
    </xdr:to>
    <xdr:pic>
      <xdr:nvPicPr>
        <xdr:cNvPr id="1" name="Picture 2" descr="C:\Documents and Settings\Spadaro\Desktop\Emanuele\Marconi\costruzioni\muri di sostegno\disegni\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1115675"/>
          <a:ext cx="3419475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19">
      <selection activeCell="L16" sqref="L16"/>
    </sheetView>
  </sheetViews>
  <sheetFormatPr defaultColWidth="9.140625" defaultRowHeight="12.75"/>
  <cols>
    <col min="1" max="1" width="4.57421875" style="0" customWidth="1"/>
    <col min="2" max="2" width="6.421875" style="0" customWidth="1"/>
    <col min="3" max="3" width="5.8515625" style="0" customWidth="1"/>
    <col min="4" max="4" width="4.00390625" style="0" customWidth="1"/>
    <col min="5" max="5" width="4.8515625" style="0" customWidth="1"/>
    <col min="6" max="6" width="8.140625" style="0" customWidth="1"/>
    <col min="7" max="7" width="7.57421875" style="0" customWidth="1"/>
    <col min="8" max="8" width="4.140625" style="0" customWidth="1"/>
    <col min="9" max="9" width="4.57421875" style="0" customWidth="1"/>
    <col min="10" max="11" width="7.421875" style="0" customWidth="1"/>
    <col min="12" max="12" width="3.57421875" style="0" customWidth="1"/>
    <col min="13" max="13" width="4.28125" style="0" customWidth="1"/>
    <col min="14" max="14" width="7.140625" style="0" customWidth="1"/>
    <col min="15" max="15" width="7.00390625" style="0" customWidth="1"/>
    <col min="16" max="16" width="7.7109375" style="0" customWidth="1"/>
  </cols>
  <sheetData>
    <row r="1" spans="1:5" ht="15.75">
      <c r="A1" s="2" t="s">
        <v>0</v>
      </c>
      <c r="B1" s="1"/>
      <c r="C1" s="1"/>
      <c r="D1" s="1"/>
      <c r="E1" s="1"/>
    </row>
    <row r="2" spans="1:5" ht="15.75">
      <c r="A2" s="2"/>
      <c r="B2" s="1"/>
      <c r="C2" s="10"/>
      <c r="D2" s="2" t="s">
        <v>11</v>
      </c>
      <c r="E2" s="10"/>
    </row>
    <row r="4" spans="1:15" ht="12.75">
      <c r="A4" s="7" t="s">
        <v>1</v>
      </c>
      <c r="B4" s="40">
        <v>4</v>
      </c>
      <c r="C4" s="6" t="s">
        <v>2</v>
      </c>
      <c r="E4" s="3" t="s">
        <v>3</v>
      </c>
      <c r="F4" s="40">
        <v>1800</v>
      </c>
      <c r="G4" s="6" t="s">
        <v>4</v>
      </c>
      <c r="I4" s="3" t="s">
        <v>5</v>
      </c>
      <c r="J4" s="40">
        <v>40</v>
      </c>
      <c r="K4" s="6" t="s">
        <v>58</v>
      </c>
      <c r="M4" s="3" t="s">
        <v>6</v>
      </c>
      <c r="N4" s="40">
        <v>0</v>
      </c>
      <c r="O4" s="6" t="s">
        <v>58</v>
      </c>
    </row>
    <row r="6" spans="1:15" ht="12.75">
      <c r="A6" s="8"/>
      <c r="B6" s="5" t="s">
        <v>10</v>
      </c>
      <c r="C6" s="9"/>
      <c r="D6" s="6"/>
      <c r="E6" s="4" t="s">
        <v>8</v>
      </c>
      <c r="F6" s="40">
        <v>0</v>
      </c>
      <c r="G6" s="6" t="s">
        <v>9</v>
      </c>
      <c r="I6" s="3" t="s">
        <v>7</v>
      </c>
      <c r="J6" s="40">
        <v>0</v>
      </c>
      <c r="K6" s="6" t="s">
        <v>58</v>
      </c>
      <c r="M6" s="3" t="s">
        <v>20</v>
      </c>
      <c r="N6" s="42">
        <f>ATAN(B4/F18)*180/3.14159</f>
        <v>90.00007458741638</v>
      </c>
      <c r="O6" s="6" t="s">
        <v>58</v>
      </c>
    </row>
    <row r="8" ht="12.75">
      <c r="C8" s="2" t="s">
        <v>12</v>
      </c>
    </row>
    <row r="10" spans="1:12" ht="12.75">
      <c r="A10" s="11" t="s">
        <v>15</v>
      </c>
      <c r="B10" s="12">
        <f>(SIN(3.14159*(J4+N6)/180))^2/((SIN(3.14159*N6/180))^2*SIN(3.14159*(N6-N4)/180)*(1+SQRT(SIN(3.14159*(J4+N4)/180)*SIN(3.14159*(J4-J6)/180)/(SIN(3.14159*(N6-N4)/180)*SIN(3.14159*(N6+J6)/180))))^2)</f>
        <v>0.21744317594380116</v>
      </c>
      <c r="C10" s="6"/>
      <c r="D10" s="45" t="s">
        <v>16</v>
      </c>
      <c r="E10" s="46"/>
      <c r="F10" s="46"/>
      <c r="G10" s="46"/>
      <c r="I10" s="11" t="s">
        <v>17</v>
      </c>
      <c r="J10" s="12">
        <f>F6/F4</f>
        <v>0</v>
      </c>
      <c r="K10" s="13" t="s">
        <v>2</v>
      </c>
      <c r="L10" t="s">
        <v>21</v>
      </c>
    </row>
    <row r="12" spans="1:15" ht="12.75">
      <c r="A12" s="11" t="s">
        <v>13</v>
      </c>
      <c r="B12" s="12">
        <f>0.5*B4^2*F4*B10*(1+2*J10/B4)</f>
        <v>3131.1817335907367</v>
      </c>
      <c r="C12" s="13" t="s">
        <v>14</v>
      </c>
      <c r="E12" s="11" t="s">
        <v>18</v>
      </c>
      <c r="F12" s="12">
        <f>B4/3*(B4+3*J10)/(B4+2*J10)</f>
        <v>1.3333333333333333</v>
      </c>
      <c r="G12" s="13" t="s">
        <v>2</v>
      </c>
      <c r="H12" s="14" t="s">
        <v>19</v>
      </c>
      <c r="I12" s="8"/>
      <c r="J12" s="8"/>
      <c r="K12" s="8"/>
      <c r="L12" s="8"/>
      <c r="M12" s="8"/>
      <c r="N12" s="8"/>
      <c r="O12" s="8"/>
    </row>
    <row r="14" ht="12.75">
      <c r="A14" s="2" t="s">
        <v>49</v>
      </c>
    </row>
    <row r="16" ht="12.75">
      <c r="D16" s="2" t="s">
        <v>11</v>
      </c>
    </row>
    <row r="18" spans="1:15" ht="12.75">
      <c r="A18" s="4" t="s">
        <v>22</v>
      </c>
      <c r="B18" s="41">
        <v>0.8</v>
      </c>
      <c r="C18" s="6" t="s">
        <v>2</v>
      </c>
      <c r="E18" s="4" t="s">
        <v>23</v>
      </c>
      <c r="F18" s="41">
        <v>1E-07</v>
      </c>
      <c r="G18" s="6" t="s">
        <v>2</v>
      </c>
      <c r="I18" s="4" t="s">
        <v>50</v>
      </c>
      <c r="J18" s="41">
        <v>0.15</v>
      </c>
      <c r="K18" s="6" t="s">
        <v>2</v>
      </c>
      <c r="M18" s="4" t="s">
        <v>51</v>
      </c>
      <c r="N18" s="41">
        <v>0.1</v>
      </c>
      <c r="O18" s="6" t="s">
        <v>2</v>
      </c>
    </row>
    <row r="20" spans="1:11" ht="12.75">
      <c r="A20" s="4" t="s">
        <v>52</v>
      </c>
      <c r="B20" s="41">
        <v>0.3</v>
      </c>
      <c r="C20" s="6" t="s">
        <v>2</v>
      </c>
      <c r="E20" s="3" t="s">
        <v>53</v>
      </c>
      <c r="F20" s="41">
        <v>2400</v>
      </c>
      <c r="G20" s="6" t="s">
        <v>4</v>
      </c>
      <c r="I20" s="30"/>
      <c r="J20" s="31"/>
      <c r="K20" s="31"/>
    </row>
    <row r="21" spans="1:3" ht="12.75">
      <c r="A21" s="31"/>
      <c r="B21" s="31"/>
      <c r="C21" s="31"/>
    </row>
    <row r="22" spans="1:3" ht="12.75">
      <c r="A22" s="31"/>
      <c r="B22" s="31"/>
      <c r="C22" s="32" t="s">
        <v>12</v>
      </c>
    </row>
    <row r="23" spans="1:3" ht="12.75">
      <c r="A23" s="31"/>
      <c r="B23" s="31"/>
      <c r="C23" s="32"/>
    </row>
    <row r="24" spans="1:15" ht="12.75">
      <c r="A24" s="26" t="s">
        <v>54</v>
      </c>
      <c r="B24" s="28">
        <f>F20*B4</f>
        <v>9600</v>
      </c>
      <c r="C24" s="32"/>
      <c r="E24" s="26" t="s">
        <v>55</v>
      </c>
      <c r="F24" s="28">
        <f>(B4-B20)*(F20*(2*B18+2*J18+F18)+2*F18*F4)+2*B20*F20*(F18+B18+N18+J18)+3*B12*COS(3.14159*(N4-N6)/180)</f>
        <v>18384.002598838633</v>
      </c>
      <c r="I24" s="26" t="s">
        <v>56</v>
      </c>
      <c r="J24" s="28">
        <f>(B4-B20)*(F18*F20*(F18/3+B18+J18)+B18*F20*(2*B18/3+J18)+2*F18*F4*(2*F18/3+B18+J18))+3*B12*((B18+J18)*COS(3.14159*(N4-N6)/180)+F12*SIN(3.14159*(N4-N6)/180))+B20*F20*(F18+B18+N18+J18)^2</f>
        <v>-6876.52445106612</v>
      </c>
      <c r="M24" s="11" t="s">
        <v>57</v>
      </c>
      <c r="N24" s="12">
        <f>(-F24+SQRT(F24^2-4*B24*J24))/(2*B24)</f>
        <v>0.32043223356108436</v>
      </c>
      <c r="O24" s="13" t="s">
        <v>2</v>
      </c>
    </row>
    <row r="25" spans="1:3" ht="12.75">
      <c r="A25" s="31"/>
      <c r="B25" s="31"/>
      <c r="C25" s="32"/>
    </row>
    <row r="26" spans="1:10" ht="12.75">
      <c r="A26" s="31"/>
      <c r="B26" s="31"/>
      <c r="C26" s="31"/>
      <c r="E26" s="11" t="s">
        <v>24</v>
      </c>
      <c r="F26" s="43">
        <v>0.4</v>
      </c>
      <c r="G26" s="12" t="s">
        <v>59</v>
      </c>
      <c r="H26" s="9"/>
      <c r="I26" s="9"/>
      <c r="J26" s="6"/>
    </row>
    <row r="28" ht="12.75">
      <c r="A28" s="2" t="s">
        <v>60</v>
      </c>
    </row>
    <row r="29" spans="1:10" ht="12.75">
      <c r="A29" s="2" t="s">
        <v>61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3" ht="12.75">
      <c r="A31" s="2"/>
      <c r="C31" s="2" t="s">
        <v>12</v>
      </c>
    </row>
    <row r="32" spans="1:3" ht="12.75">
      <c r="A32" s="2"/>
      <c r="C32" s="2"/>
    </row>
    <row r="33" spans="1:15" ht="12.75">
      <c r="A33" s="11" t="s">
        <v>29</v>
      </c>
      <c r="B33" s="12">
        <f>0.5*B18*F20*B4+E31</f>
        <v>3840</v>
      </c>
      <c r="C33" s="13" t="s">
        <v>14</v>
      </c>
      <c r="D33" s="2"/>
      <c r="E33" s="11" t="s">
        <v>30</v>
      </c>
      <c r="F33" s="12">
        <f>F26*B4*F20</f>
        <v>3840</v>
      </c>
      <c r="G33" s="13" t="s">
        <v>14</v>
      </c>
      <c r="H33" s="2"/>
      <c r="I33" s="11" t="s">
        <v>32</v>
      </c>
      <c r="J33" s="12">
        <f>0.5*F18*B4*F20</f>
        <v>0.00047999999999999996</v>
      </c>
      <c r="K33" s="13" t="s">
        <v>14</v>
      </c>
      <c r="L33" s="2"/>
      <c r="M33" s="11" t="s">
        <v>31</v>
      </c>
      <c r="N33" s="12">
        <f>0.5*F18*B4*F4</f>
        <v>0.00035999999999999997</v>
      </c>
      <c r="O33" s="13" t="s">
        <v>14</v>
      </c>
    </row>
    <row r="34" spans="1:15" ht="12.75">
      <c r="A34" s="32"/>
      <c r="B34" s="32"/>
      <c r="C34" s="32"/>
      <c r="D34" s="2"/>
      <c r="E34" s="32"/>
      <c r="F34" s="32"/>
      <c r="G34" s="32"/>
      <c r="H34" s="2"/>
      <c r="I34" s="32"/>
      <c r="J34" s="32"/>
      <c r="K34" s="32"/>
      <c r="L34" s="2"/>
      <c r="M34" s="32"/>
      <c r="N34" s="32"/>
      <c r="O34" s="32"/>
    </row>
    <row r="35" spans="1:15" ht="12.75">
      <c r="A35" s="11" t="s">
        <v>62</v>
      </c>
      <c r="B35" s="12">
        <f>F37*B20*F20</f>
        <v>1044.000072</v>
      </c>
      <c r="C35" s="13" t="s">
        <v>14</v>
      </c>
      <c r="D35" s="2"/>
      <c r="E35" s="32"/>
      <c r="F35" s="32"/>
      <c r="G35" s="32"/>
      <c r="H35" s="2"/>
      <c r="I35" s="32"/>
      <c r="J35" s="32"/>
      <c r="K35" s="32"/>
      <c r="L35" s="2"/>
      <c r="M35" s="32"/>
      <c r="N35" s="32"/>
      <c r="O35" s="32"/>
    </row>
    <row r="36" spans="1:15" ht="12.75">
      <c r="A36" s="32"/>
      <c r="B36" s="32"/>
      <c r="C36" s="32"/>
      <c r="D36" s="2"/>
      <c r="E36" s="32"/>
      <c r="F36" s="32"/>
      <c r="G36" s="32"/>
      <c r="H36" s="2"/>
      <c r="I36" s="32"/>
      <c r="J36" s="32"/>
      <c r="K36" s="32"/>
      <c r="L36" s="2"/>
      <c r="M36" s="32"/>
      <c r="N36" s="32"/>
      <c r="O36" s="32"/>
    </row>
    <row r="37" spans="1:15" ht="12.75">
      <c r="A37" s="26" t="s">
        <v>69</v>
      </c>
      <c r="B37" s="37">
        <f>B18+F18+F26</f>
        <v>1.2000001</v>
      </c>
      <c r="C37" s="28" t="s">
        <v>2</v>
      </c>
      <c r="D37" s="8"/>
      <c r="E37" s="26" t="s">
        <v>70</v>
      </c>
      <c r="F37" s="37">
        <f>J18+B18+F26+F18+N18</f>
        <v>1.4500001000000002</v>
      </c>
      <c r="G37" s="28" t="s">
        <v>2</v>
      </c>
      <c r="H37" s="8"/>
      <c r="I37" s="36"/>
      <c r="J37" s="36"/>
      <c r="K37" s="36"/>
      <c r="L37" s="8"/>
      <c r="M37" s="36"/>
      <c r="N37" s="36"/>
      <c r="O37" s="36"/>
    </row>
    <row r="38" spans="1:15" ht="13.5" thickBot="1">
      <c r="A38" s="36"/>
      <c r="B38" s="38"/>
      <c r="C38" s="36"/>
      <c r="D38" s="8"/>
      <c r="E38" s="36"/>
      <c r="F38" s="38"/>
      <c r="G38" s="36"/>
      <c r="H38" s="8"/>
      <c r="I38" s="36"/>
      <c r="J38" s="36"/>
      <c r="K38" s="36"/>
      <c r="L38" s="8"/>
      <c r="M38" s="36"/>
      <c r="N38" s="36"/>
      <c r="O38" s="36"/>
    </row>
    <row r="39" spans="1:14" ht="13.5" thickBot="1">
      <c r="A39" s="15" t="s">
        <v>27</v>
      </c>
      <c r="B39" s="16">
        <f>B12*(F12*SIN(3.14159*(N6-N4)/180)-(B37+J18-F12/TAN(3.14159*N6/180))*COS(3.14159*(N6-N4)/180))</f>
        <v>4174.908872443592</v>
      </c>
      <c r="C39" s="17" t="s">
        <v>26</v>
      </c>
      <c r="E39" s="15" t="s">
        <v>25</v>
      </c>
      <c r="F39" s="16">
        <f>B35*F37/2+B33*(J18+2*B18/3)+F33*(J18+B18+F26/2)+J33*(J18+B18+F26+F18/3)+N33*(J18+B18+F26+2*F18/3)</f>
        <v>7796.901238400044</v>
      </c>
      <c r="G39" s="17" t="s">
        <v>26</v>
      </c>
      <c r="I39" s="18" t="s">
        <v>28</v>
      </c>
      <c r="J39" s="19">
        <f>F39/B39</f>
        <v>1.8675620179073475</v>
      </c>
      <c r="L39" s="20" t="s">
        <v>34</v>
      </c>
      <c r="M39" s="21"/>
      <c r="N39" s="22"/>
    </row>
    <row r="40" spans="12:14" ht="13.5" thickBot="1">
      <c r="L40" s="23" t="s">
        <v>33</v>
      </c>
      <c r="M40" s="24"/>
      <c r="N40" s="25"/>
    </row>
    <row r="42" ht="12.75">
      <c r="A42" s="2" t="s">
        <v>67</v>
      </c>
    </row>
    <row r="43" ht="12.75">
      <c r="A43" s="2"/>
    </row>
    <row r="44" spans="1:4" ht="12.75">
      <c r="A44" s="2"/>
      <c r="D44" s="2" t="s">
        <v>11</v>
      </c>
    </row>
    <row r="45" spans="1:4" ht="12.75">
      <c r="A45" s="2"/>
      <c r="D45" s="2"/>
    </row>
    <row r="46" spans="1:4" ht="12.75">
      <c r="A46" s="29" t="s">
        <v>37</v>
      </c>
      <c r="B46" s="41">
        <v>3</v>
      </c>
      <c r="C46" s="9" t="s">
        <v>38</v>
      </c>
      <c r="D46" s="13"/>
    </row>
    <row r="47" spans="1:4" ht="12.75">
      <c r="A47" s="30"/>
      <c r="B47" s="31"/>
      <c r="C47" s="31"/>
      <c r="D47" s="32"/>
    </row>
    <row r="48" spans="1:4" ht="12.75">
      <c r="A48" s="30"/>
      <c r="B48" s="31"/>
      <c r="C48" s="32" t="s">
        <v>12</v>
      </c>
      <c r="D48" s="32"/>
    </row>
    <row r="50" spans="1:12" ht="12.75">
      <c r="A50" s="26" t="s">
        <v>35</v>
      </c>
      <c r="B50" s="27">
        <f>B33+F33+J33+N33+B35+B12*COS(3.14159*(N6-N4)/180)</f>
        <v>8724.000990279543</v>
      </c>
      <c r="C50" s="28" t="s">
        <v>14</v>
      </c>
      <c r="E50" s="11" t="s">
        <v>36</v>
      </c>
      <c r="F50" s="12">
        <f>(F39-B39)/B50</f>
        <v>0.41517560234027356</v>
      </c>
      <c r="G50" s="13" t="s">
        <v>2</v>
      </c>
      <c r="J50" s="5" t="s">
        <v>63</v>
      </c>
      <c r="K50" s="39">
        <f>F37/3</f>
        <v>0.48333336666666676</v>
      </c>
      <c r="L50" s="6" t="s">
        <v>2</v>
      </c>
    </row>
    <row r="52" spans="1:14" ht="12.75">
      <c r="A52" s="2" t="s">
        <v>39</v>
      </c>
      <c r="D52" s="2" t="s">
        <v>41</v>
      </c>
      <c r="E52" t="s">
        <v>64</v>
      </c>
      <c r="I52" s="11" t="s">
        <v>40</v>
      </c>
      <c r="J52" s="13">
        <f>B46/(2*B50/(3*100*F50*100))</f>
        <v>2.1415520385805977</v>
      </c>
      <c r="L52" s="33" t="s">
        <v>44</v>
      </c>
      <c r="M52" s="33"/>
      <c r="N52" s="33"/>
    </row>
    <row r="54" spans="4:14" ht="12.75">
      <c r="D54" s="2" t="s">
        <v>42</v>
      </c>
      <c r="E54" t="s">
        <v>65</v>
      </c>
      <c r="I54" s="11" t="s">
        <v>40</v>
      </c>
      <c r="J54" s="13">
        <f>B46/(2*B50/(100*F37*100))</f>
        <v>2.493122309847774</v>
      </c>
      <c r="K54" s="2"/>
      <c r="L54" s="33" t="s">
        <v>44</v>
      </c>
      <c r="M54" s="2"/>
      <c r="N54" s="2"/>
    </row>
    <row r="56" spans="4:14" ht="12.75">
      <c r="D56" s="2" t="s">
        <v>43</v>
      </c>
      <c r="E56" t="s">
        <v>66</v>
      </c>
      <c r="I56" s="26" t="s">
        <v>7</v>
      </c>
      <c r="J56" s="27">
        <f>F37/2-F50</f>
        <v>0.30982444765972655</v>
      </c>
      <c r="K56" s="28" t="s">
        <v>2</v>
      </c>
      <c r="L56" s="2"/>
      <c r="M56" s="2"/>
      <c r="N56" s="2"/>
    </row>
    <row r="58" spans="9:14" ht="12.75">
      <c r="I58" s="11" t="s">
        <v>40</v>
      </c>
      <c r="J58" s="13">
        <f>B46/(B50*(1+6*J56/F37)/(100*F37*100))</f>
        <v>2.1850019552638384</v>
      </c>
      <c r="K58" s="2"/>
      <c r="L58" s="33" t="s">
        <v>44</v>
      </c>
      <c r="M58" s="2"/>
      <c r="N58" s="2"/>
    </row>
    <row r="60" ht="12.75">
      <c r="A60" s="2" t="s">
        <v>68</v>
      </c>
    </row>
    <row r="62" ht="12.75">
      <c r="D62" s="2" t="s">
        <v>11</v>
      </c>
    </row>
    <row r="64" spans="1:2" ht="12.75">
      <c r="A64" s="26" t="s">
        <v>45</v>
      </c>
      <c r="B64" s="44">
        <v>0.5</v>
      </c>
    </row>
    <row r="66" ht="12.75">
      <c r="C66" s="2" t="s">
        <v>46</v>
      </c>
    </row>
    <row r="67" spans="9:12" ht="12.75">
      <c r="I67" s="34" t="s">
        <v>47</v>
      </c>
      <c r="J67" s="35">
        <f>B50*B64/(B12*SIN(3.14159*(N6-N4)/180))</f>
        <v>1.393084421879778</v>
      </c>
      <c r="L67" s="2" t="s">
        <v>48</v>
      </c>
    </row>
  </sheetData>
  <sheetProtection sheet="1" objects="1" scenarios="1"/>
  <mergeCells count="1">
    <mergeCell ref="D10:G10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Privato</dc:creator>
  <cp:keywords/>
  <dc:description/>
  <cp:lastModifiedBy>Emanuele</cp:lastModifiedBy>
  <cp:lastPrinted>2010-12-19T00:24:33Z</cp:lastPrinted>
  <dcterms:created xsi:type="dcterms:W3CDTF">2006-11-19T11:29:05Z</dcterms:created>
  <dcterms:modified xsi:type="dcterms:W3CDTF">2013-12-02T00:14:38Z</dcterms:modified>
  <cp:category/>
  <cp:version/>
  <cp:contentType/>
  <cp:contentStatus/>
</cp:coreProperties>
</file>